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200"/>
  </bookViews>
  <sheets>
    <sheet name="Yanvar 2022" sheetId="16" r:id="rId1"/>
    <sheet name="Sheet1" sheetId="17" state="hidden" r:id="rId2"/>
  </sheets>
  <calcPr calcId="162913"/>
</workbook>
</file>

<file path=xl/calcChain.xml><?xml version="1.0" encoding="utf-8"?>
<calcChain xmlns="http://schemas.openxmlformats.org/spreadsheetml/2006/main">
  <c r="S15" i="16" l="1"/>
  <c r="S14" i="16"/>
  <c r="S13" i="16"/>
  <c r="S12" i="16"/>
  <c r="S11" i="16"/>
  <c r="T22" i="16"/>
  <c r="T21" i="16"/>
  <c r="T20" i="16"/>
  <c r="P15" i="16"/>
  <c r="P14" i="16"/>
  <c r="P13" i="16"/>
  <c r="P12" i="16"/>
  <c r="P11" i="16"/>
  <c r="O11" i="16"/>
  <c r="N11" i="16"/>
  <c r="M11" i="16"/>
  <c r="I15" i="16" l="1"/>
  <c r="L15" i="16" s="1"/>
  <c r="I14" i="16"/>
  <c r="L14" i="16" s="1"/>
  <c r="I13" i="16"/>
  <c r="L13" i="16" s="1"/>
  <c r="I12" i="16"/>
  <c r="L12" i="16" s="1"/>
  <c r="I11" i="16"/>
  <c r="N14" i="16" l="1"/>
  <c r="N12" i="16"/>
  <c r="N13" i="16"/>
  <c r="N15" i="16"/>
  <c r="R12" i="16"/>
  <c r="O12" i="16"/>
  <c r="R13" i="16"/>
  <c r="O13" i="16"/>
  <c r="R14" i="16"/>
  <c r="O14" i="16"/>
  <c r="R15" i="16"/>
  <c r="O15" i="16"/>
  <c r="Q15" i="16"/>
  <c r="L11" i="16"/>
  <c r="O16" i="16" l="1"/>
  <c r="R11" i="16"/>
  <c r="R16" i="16" s="1"/>
  <c r="T24" i="16" s="1"/>
  <c r="Q11" i="16"/>
  <c r="G8" i="17"/>
  <c r="G6" i="17"/>
  <c r="G11" i="17" s="1"/>
  <c r="H11" i="17"/>
  <c r="H9" i="17"/>
  <c r="H7" i="17"/>
  <c r="H6" i="17"/>
  <c r="H8" i="17"/>
  <c r="T11" i="16" l="1"/>
  <c r="U11" i="16" s="1"/>
  <c r="Q12" i="16"/>
  <c r="Q14" i="16"/>
  <c r="Q13" i="16"/>
  <c r="M15" i="16"/>
  <c r="M14" i="16"/>
  <c r="M13" i="16"/>
  <c r="M12" i="16"/>
  <c r="T12" i="16" s="1"/>
  <c r="U12" i="16" s="1"/>
  <c r="H16" i="16"/>
  <c r="G16" i="16"/>
  <c r="F16" i="16"/>
  <c r="T14" i="16" l="1"/>
  <c r="U14" i="16" s="1"/>
  <c r="T15" i="16"/>
  <c r="U15" i="16" s="1"/>
  <c r="T13" i="16"/>
  <c r="U13" i="16" s="1"/>
  <c r="Q16" i="16"/>
  <c r="T23" i="16" s="1"/>
  <c r="S16" i="16"/>
  <c r="T25" i="16" s="1"/>
  <c r="L16" i="16"/>
  <c r="T18" i="16" s="1"/>
  <c r="I16" i="16"/>
  <c r="N16" i="16" l="1"/>
  <c r="P16" i="16"/>
  <c r="U16" i="16" l="1"/>
  <c r="M16" i="16"/>
  <c r="T19" i="16" s="1"/>
  <c r="T16" i="16" l="1"/>
</calcChain>
</file>

<file path=xl/sharedStrings.xml><?xml version="1.0" encoding="utf-8"?>
<sst xmlns="http://schemas.openxmlformats.org/spreadsheetml/2006/main" count="70" uniqueCount="65">
  <si>
    <t>№</t>
  </si>
  <si>
    <t>Soyadi, adı, atasının adı</t>
  </si>
  <si>
    <t>Vəzifəsi</t>
  </si>
  <si>
    <t>HESABLANIB</t>
  </si>
  <si>
    <t>CƏMİ</t>
  </si>
  <si>
    <t>Direktor</t>
  </si>
  <si>
    <t>Cəmi</t>
  </si>
  <si>
    <t>Əmək haqqı</t>
  </si>
  <si>
    <t>faktiki iş saatları</t>
  </si>
  <si>
    <t>CƏMİ tutulmuşdur</t>
  </si>
  <si>
    <t>Ödənilməli Məbləğ</t>
  </si>
  <si>
    <t>Məzuniyyət</t>
  </si>
  <si>
    <t>Mükafat</t>
  </si>
  <si>
    <t>,</t>
  </si>
  <si>
    <t>Mühasib</t>
  </si>
  <si>
    <t>Xəzinədar</t>
  </si>
  <si>
    <t>Baş Mühasib</t>
  </si>
  <si>
    <t>hesablanmış əmək haqqı</t>
  </si>
  <si>
    <t>Məmmədov Məmməd Məmməd oğlu</t>
  </si>
  <si>
    <t>Əliyev Əli Əli oğlu</t>
  </si>
  <si>
    <t>Həsənov Həsən Həsən oğlu</t>
  </si>
  <si>
    <t>Sürücü</t>
  </si>
  <si>
    <t>Əhmədov Əhməd Əhməd oğlu</t>
  </si>
  <si>
    <t>Piriyev Piri Piri oğlu</t>
  </si>
  <si>
    <t>FİN</t>
  </si>
  <si>
    <t>1F1F1F1</t>
  </si>
  <si>
    <t>2A2A2A2</t>
  </si>
  <si>
    <t>3B3B3B</t>
  </si>
  <si>
    <t>4D4D4D4</t>
  </si>
  <si>
    <t>5R5R5RR</t>
  </si>
  <si>
    <t>www.muhasibat.az</t>
  </si>
  <si>
    <t>Əmək Haqqı fondu</t>
  </si>
  <si>
    <t>İ.S.H.       0,5%</t>
  </si>
  <si>
    <t>Gəlir vergisi</t>
  </si>
  <si>
    <t>Pensiya Fondu 3%</t>
  </si>
  <si>
    <t xml:space="preserve">İşsizlkdən Sığorta Haqqı(sığortaolunan tərəfindən) </t>
  </si>
  <si>
    <t xml:space="preserve">İşsizlkdən Sığorta Haqqı (sığortaedən tərəfindən) </t>
  </si>
  <si>
    <t>Pensiya Fondu 22%</t>
  </si>
  <si>
    <t>İşçinin aldığı net əmək haqqı</t>
  </si>
  <si>
    <t>Mühasibat xidmətləri</t>
  </si>
  <si>
    <t>TUTULMUŞDUR</t>
  </si>
  <si>
    <t>Pensiya Fondu (İşçidən tutulan)</t>
  </si>
  <si>
    <t>Pensiya Fondu (İşəgötürən tərəfindən)</t>
  </si>
  <si>
    <t>(Neft-qaz sahəsində fəaliyyəti olmayan və qeyri-dövlət sektoruna aid edilən vergi ödəyiciləri uzrə )</t>
  </si>
  <si>
    <t xml:space="preserve">Pensiya Fondu </t>
  </si>
  <si>
    <t>İşəgötürən tərəfindən</t>
  </si>
  <si>
    <t>ayın iş saatları</t>
  </si>
  <si>
    <t>İ.T.S.H.       1%</t>
  </si>
  <si>
    <t>Gəlir vergisi (İşçidən tutulan)</t>
  </si>
  <si>
    <t xml:space="preserve">İşsizlikdən Sığorta Haqqı (İşəgötürən tərəfindən) </t>
  </si>
  <si>
    <t xml:space="preserve">İşsizlkdən Sığorta Haqqı (İşçidən tutulan) </t>
  </si>
  <si>
    <t>İcbari Tibbi Sığorta (İşəgötürən tərəfindən)</t>
  </si>
  <si>
    <t>İcbari Tibbi Sığorta (İşçidən tutulan)</t>
  </si>
  <si>
    <t>www.audit.az</t>
  </si>
  <si>
    <t>www.vergi.az</t>
  </si>
  <si>
    <t>www.finstaff.az</t>
  </si>
  <si>
    <t>www.raminramazanov.com</t>
  </si>
  <si>
    <t>www.accounting.az</t>
  </si>
  <si>
    <t>+994 50 225 85 02</t>
  </si>
  <si>
    <t>M.M.Məmmədov</t>
  </si>
  <si>
    <t>www.hesabat.az</t>
  </si>
  <si>
    <t>www.kadr.az</t>
  </si>
  <si>
    <t>Mühasibat MMC</t>
  </si>
  <si>
    <t xml:space="preserve">                     2022-ci ilin Yanvar  ayı üçün hesablanmış əmək haqqı                                                                                                                                                                                                                                                                                                                        Cədvəli </t>
  </si>
  <si>
    <t xml:space="preserve"> "Mühasibat" MMC-nin    Direktoru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</si>
</sst>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b/>
      <u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17" fontId="4" fillId="0" borderId="0" xfId="0" applyNumberFormat="1" applyFont="1" applyBorder="1" applyAlignment="1">
      <alignment horizontal="center" wrapText="1"/>
    </xf>
    <xf numFmtId="0" fontId="5" fillId="0" borderId="0" xfId="0" applyFont="1"/>
    <xf numFmtId="17" fontId="4" fillId="0" borderId="0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wrapText="1"/>
    </xf>
    <xf numFmtId="4" fontId="4" fillId="0" borderId="2" xfId="1" applyNumberFormat="1" applyFont="1" applyFill="1" applyBorder="1" applyAlignment="1">
      <alignment wrapText="1"/>
    </xf>
    <xf numFmtId="0" fontId="5" fillId="2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43" fontId="5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43" fontId="2" fillId="0" borderId="16" xfId="1" applyFont="1" applyBorder="1" applyAlignment="1">
      <alignment wrapText="1"/>
    </xf>
    <xf numFmtId="1" fontId="2" fillId="0" borderId="16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wrapText="1"/>
    </xf>
    <xf numFmtId="2" fontId="2" fillId="0" borderId="17" xfId="0" applyNumberFormat="1" applyFont="1" applyBorder="1" applyAlignment="1">
      <alignment wrapText="1"/>
    </xf>
    <xf numFmtId="0" fontId="7" fillId="0" borderId="0" xfId="0" applyFont="1"/>
    <xf numFmtId="0" fontId="4" fillId="0" borderId="0" xfId="0" applyFont="1" applyAlignment="1"/>
    <xf numFmtId="2" fontId="4" fillId="0" borderId="0" xfId="0" applyNumberFormat="1" applyFont="1" applyAlignment="1"/>
    <xf numFmtId="2" fontId="2" fillId="0" borderId="0" xfId="0" applyNumberFormat="1" applyFont="1" applyAlignment="1"/>
    <xf numFmtId="2" fontId="9" fillId="0" borderId="0" xfId="0" applyNumberFormat="1" applyFont="1" applyAlignment="1"/>
    <xf numFmtId="2" fontId="2" fillId="0" borderId="2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 applyAlignment="1">
      <alignment horizontal="right"/>
    </xf>
    <xf numFmtId="2" fontId="11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49" fontId="5" fillId="0" borderId="0" xfId="0" applyNumberFormat="1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9" fontId="5" fillId="0" borderId="0" xfId="0" applyNumberFormat="1" applyFont="1"/>
    <xf numFmtId="2" fontId="7" fillId="0" borderId="0" xfId="0" applyNumberFormat="1" applyFont="1"/>
    <xf numFmtId="0" fontId="4" fillId="2" borderId="0" xfId="0" applyFont="1" applyFill="1" applyAlignment="1">
      <alignment horizontal="left"/>
    </xf>
    <xf numFmtId="2" fontId="7" fillId="2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13" fillId="0" borderId="0" xfId="2" applyNumberFormat="1" applyFont="1" applyBorder="1" applyAlignment="1">
      <alignment horizontal="left"/>
    </xf>
    <xf numFmtId="0" fontId="13" fillId="0" borderId="0" xfId="2" applyFont="1" applyFill="1" applyBorder="1" applyAlignment="1">
      <alignment horizontal="left"/>
    </xf>
    <xf numFmtId="0" fontId="13" fillId="0" borderId="0" xfId="2" applyFont="1" applyAlignment="1">
      <alignment horizontal="left"/>
    </xf>
    <xf numFmtId="17" fontId="10" fillId="0" borderId="0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7" fontId="12" fillId="0" borderId="0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adr.az/" TargetMode="External"/><Relationship Id="rId3" Type="http://schemas.openxmlformats.org/officeDocument/2006/relationships/hyperlink" Target="http://www.vergi.az/" TargetMode="External"/><Relationship Id="rId7" Type="http://schemas.openxmlformats.org/officeDocument/2006/relationships/hyperlink" Target="http://www.hesabat.az/" TargetMode="External"/><Relationship Id="rId2" Type="http://schemas.openxmlformats.org/officeDocument/2006/relationships/hyperlink" Target="http://www.audit.az/" TargetMode="External"/><Relationship Id="rId1" Type="http://schemas.openxmlformats.org/officeDocument/2006/relationships/hyperlink" Target="http://www.muhasibat.az/" TargetMode="External"/><Relationship Id="rId6" Type="http://schemas.openxmlformats.org/officeDocument/2006/relationships/hyperlink" Target="http://www.accounting.az/" TargetMode="External"/><Relationship Id="rId5" Type="http://schemas.openxmlformats.org/officeDocument/2006/relationships/hyperlink" Target="http://www.raminramazanov.com/" TargetMode="External"/><Relationship Id="rId4" Type="http://schemas.openxmlformats.org/officeDocument/2006/relationships/hyperlink" Target="http://www.finstaff.az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9"/>
  <sheetViews>
    <sheetView tabSelected="1" workbookViewId="0">
      <selection activeCell="B5" sqref="B5:U5"/>
    </sheetView>
  </sheetViews>
  <sheetFormatPr defaultColWidth="9.140625" defaultRowHeight="15.75" x14ac:dyDescent="0.25"/>
  <cols>
    <col min="1" max="1" width="1.28515625" style="2" customWidth="1"/>
    <col min="2" max="2" width="2.7109375" style="2" customWidth="1"/>
    <col min="3" max="3" width="35.5703125" style="2" customWidth="1"/>
    <col min="4" max="4" width="11.140625" style="2" bestFit="1" customWidth="1"/>
    <col min="5" max="5" width="13.28515625" style="2" customWidth="1"/>
    <col min="6" max="6" width="12.85546875" style="2" customWidth="1"/>
    <col min="7" max="7" width="8.42578125" style="2" customWidth="1"/>
    <col min="8" max="8" width="8.7109375" style="2" customWidth="1"/>
    <col min="9" max="9" width="13.140625" style="2" customWidth="1"/>
    <col min="10" max="10" width="9.5703125" style="2" customWidth="1"/>
    <col min="11" max="11" width="11.5703125" style="2" customWidth="1"/>
    <col min="12" max="12" width="9.7109375" style="2" customWidth="1"/>
    <col min="13" max="13" width="9" style="2" customWidth="1"/>
    <col min="14" max="15" width="9.5703125" style="2" customWidth="1"/>
    <col min="16" max="16" width="9" style="2" customWidth="1"/>
    <col min="17" max="17" width="9.42578125" style="2" hidden="1" customWidth="1"/>
    <col min="18" max="18" width="7.85546875" style="2" hidden="1" customWidth="1"/>
    <col min="19" max="19" width="8.140625" style="2" hidden="1" customWidth="1"/>
    <col min="20" max="20" width="13.42578125" style="2" customWidth="1"/>
    <col min="21" max="21" width="12.5703125" style="2" customWidth="1"/>
    <col min="22" max="16384" width="9.140625" style="2"/>
  </cols>
  <sheetData>
    <row r="1" spans="2:22" x14ac:dyDescent="0.25">
      <c r="C1" s="2" t="s">
        <v>39</v>
      </c>
    </row>
    <row r="2" spans="2:22" x14ac:dyDescent="0.25">
      <c r="C2" s="47" t="s">
        <v>58</v>
      </c>
      <c r="G2" s="51"/>
    </row>
    <row r="5" spans="2:22" ht="20.25" x14ac:dyDescent="0.3">
      <c r="B5" s="63" t="s">
        <v>62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2:22" ht="39" customHeight="1" x14ac:dyDescent="0.3">
      <c r="B6" s="63" t="s">
        <v>63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2:22" x14ac:dyDescent="0.25">
      <c r="B7" s="73" t="s">
        <v>43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2:22" ht="16.5" thickBot="1" x14ac:dyDescent="0.3">
      <c r="B8" s="3"/>
      <c r="C8" s="3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Q8" s="3"/>
      <c r="R8" s="3"/>
      <c r="S8" s="3"/>
      <c r="T8" s="3"/>
      <c r="U8" s="3"/>
    </row>
    <row r="9" spans="2:22" x14ac:dyDescent="0.25">
      <c r="B9" s="64" t="s">
        <v>0</v>
      </c>
      <c r="C9" s="66" t="s">
        <v>1</v>
      </c>
      <c r="D9" s="66" t="s">
        <v>24</v>
      </c>
      <c r="E9" s="68" t="s">
        <v>2</v>
      </c>
      <c r="F9" s="68" t="s">
        <v>7</v>
      </c>
      <c r="G9" s="70" t="s">
        <v>3</v>
      </c>
      <c r="H9" s="71"/>
      <c r="I9" s="71"/>
      <c r="J9" s="71"/>
      <c r="K9" s="72"/>
      <c r="L9" s="83" t="s">
        <v>4</v>
      </c>
      <c r="M9" s="74" t="s">
        <v>40</v>
      </c>
      <c r="N9" s="74"/>
      <c r="O9" s="74"/>
      <c r="P9" s="74"/>
      <c r="Q9" s="74" t="s">
        <v>45</v>
      </c>
      <c r="R9" s="74"/>
      <c r="S9" s="74"/>
      <c r="T9" s="66" t="s">
        <v>9</v>
      </c>
      <c r="U9" s="76" t="s">
        <v>10</v>
      </c>
    </row>
    <row r="10" spans="2:22" ht="47.25" x14ac:dyDescent="0.25">
      <c r="B10" s="65"/>
      <c r="C10" s="67"/>
      <c r="D10" s="67"/>
      <c r="E10" s="69"/>
      <c r="F10" s="69"/>
      <c r="G10" s="4" t="s">
        <v>46</v>
      </c>
      <c r="H10" s="4" t="s">
        <v>8</v>
      </c>
      <c r="I10" s="4" t="s">
        <v>17</v>
      </c>
      <c r="J10" s="4" t="s">
        <v>12</v>
      </c>
      <c r="K10" s="4" t="s">
        <v>11</v>
      </c>
      <c r="L10" s="84"/>
      <c r="M10" s="4" t="s">
        <v>33</v>
      </c>
      <c r="N10" s="4" t="s">
        <v>34</v>
      </c>
      <c r="O10" s="55" t="s">
        <v>32</v>
      </c>
      <c r="P10" s="4" t="s">
        <v>47</v>
      </c>
      <c r="Q10" s="50" t="s">
        <v>44</v>
      </c>
      <c r="R10" s="55" t="s">
        <v>32</v>
      </c>
      <c r="S10" s="50" t="s">
        <v>47</v>
      </c>
      <c r="T10" s="67"/>
      <c r="U10" s="77"/>
    </row>
    <row r="11" spans="2:22" x14ac:dyDescent="0.25">
      <c r="B11" s="5">
        <v>1</v>
      </c>
      <c r="C11" s="23" t="s">
        <v>18</v>
      </c>
      <c r="D11" s="23" t="s">
        <v>25</v>
      </c>
      <c r="E11" s="6" t="s">
        <v>5</v>
      </c>
      <c r="F11" s="21">
        <v>8500</v>
      </c>
      <c r="G11" s="7">
        <v>143</v>
      </c>
      <c r="H11" s="7">
        <v>143</v>
      </c>
      <c r="I11" s="8">
        <f>F11/G11*H11</f>
        <v>8500</v>
      </c>
      <c r="J11" s="8"/>
      <c r="K11" s="8"/>
      <c r="L11" s="33">
        <f>SUM(I11:K11)</f>
        <v>8500</v>
      </c>
      <c r="M11" s="9">
        <f>IF(L11&lt;=8000,0,IF(L11&gt;=8000,(L11-8000)*14%))</f>
        <v>70</v>
      </c>
      <c r="N11" s="9">
        <f>IF(L11&lt;=200,L11*3%,IF(L11&gt;200,6+(L11-200)*10%))</f>
        <v>836</v>
      </c>
      <c r="O11" s="8">
        <f>L11*0.5%</f>
        <v>42.5</v>
      </c>
      <c r="P11" s="9">
        <f>IF(L11&lt;=8000,L11*2%,IF(L11&gt;8000,160+(L11-8000)*0.5%))</f>
        <v>162.5</v>
      </c>
      <c r="Q11" s="9">
        <f>IF(L11&lt;=200,L11*22%,IF(L11&gt;200,44+(L11-200)*15%))</f>
        <v>1289</v>
      </c>
      <c r="R11" s="8">
        <f>L11*0.5%</f>
        <v>42.5</v>
      </c>
      <c r="S11" s="9">
        <f>IF(L11&lt;=8000,L11*2%,IF(L11&gt;8000,160+(L11-8000)*0.5%))</f>
        <v>162.5</v>
      </c>
      <c r="T11" s="8">
        <f>M11+P11+N11+O11</f>
        <v>1111</v>
      </c>
      <c r="U11" s="34">
        <f>L11-T11</f>
        <v>7389</v>
      </c>
      <c r="V11" s="10"/>
    </row>
    <row r="12" spans="2:22" x14ac:dyDescent="0.25">
      <c r="B12" s="5">
        <v>2</v>
      </c>
      <c r="C12" s="23" t="s">
        <v>19</v>
      </c>
      <c r="D12" s="23" t="s">
        <v>26</v>
      </c>
      <c r="E12" s="11" t="s">
        <v>16</v>
      </c>
      <c r="F12" s="22">
        <v>3000</v>
      </c>
      <c r="G12" s="7">
        <v>143</v>
      </c>
      <c r="H12" s="7">
        <v>143</v>
      </c>
      <c r="I12" s="8">
        <f t="shared" ref="I12:I15" si="0">F12/G12*H12</f>
        <v>3000</v>
      </c>
      <c r="J12" s="8"/>
      <c r="K12" s="8"/>
      <c r="L12" s="33">
        <f t="shared" ref="L12:L15" si="1">SUM(I12:K12)</f>
        <v>3000</v>
      </c>
      <c r="M12" s="9">
        <f t="shared" ref="M12:M15" si="2">IF(L12&lt;=8000,0,IF(L12&gt;=8000,(L12-8000)*14%))</f>
        <v>0</v>
      </c>
      <c r="N12" s="9">
        <f t="shared" ref="N12:N15" si="3">IF(L12&lt;=200,L12*3%,IF(L12&gt;200,6+(L12-200)*10%))</f>
        <v>286</v>
      </c>
      <c r="O12" s="8">
        <f t="shared" ref="O12:O15" si="4">L12*0.5%</f>
        <v>15</v>
      </c>
      <c r="P12" s="9">
        <f t="shared" ref="P12:P15" si="5">IF(L12&lt;=8000,L12*2%,IF(L12&gt;8000,160+(L12-8000)*0.5%))</f>
        <v>60</v>
      </c>
      <c r="Q12" s="9">
        <f>IF(L12&lt;=200,L12*22%,IF(L12&gt;200,44+(L12-200)*15%))</f>
        <v>464</v>
      </c>
      <c r="R12" s="8">
        <f t="shared" ref="R12:R15" si="6">L12*0.5%</f>
        <v>15</v>
      </c>
      <c r="S12" s="9">
        <f t="shared" ref="S12:S15" si="7">IF(L12&lt;=8000,L12*2%,IF(L12&gt;8000,160+(L12-8000)*0.5%))</f>
        <v>60</v>
      </c>
      <c r="T12" s="8">
        <f t="shared" ref="T12:T15" si="8">M12+P12+N12+O12</f>
        <v>361</v>
      </c>
      <c r="U12" s="34">
        <f t="shared" ref="U12:U15" si="9">L12-T12</f>
        <v>2639</v>
      </c>
      <c r="V12" s="10"/>
    </row>
    <row r="13" spans="2:22" x14ac:dyDescent="0.25">
      <c r="B13" s="5">
        <v>3</v>
      </c>
      <c r="C13" s="23" t="s">
        <v>20</v>
      </c>
      <c r="D13" s="23" t="s">
        <v>27</v>
      </c>
      <c r="E13" s="6" t="s">
        <v>14</v>
      </c>
      <c r="F13" s="21">
        <v>2000</v>
      </c>
      <c r="G13" s="7">
        <v>143</v>
      </c>
      <c r="H13" s="7">
        <v>143</v>
      </c>
      <c r="I13" s="8">
        <f t="shared" si="0"/>
        <v>2000</v>
      </c>
      <c r="J13" s="8"/>
      <c r="K13" s="8"/>
      <c r="L13" s="33">
        <f t="shared" si="1"/>
        <v>2000</v>
      </c>
      <c r="M13" s="9">
        <f t="shared" si="2"/>
        <v>0</v>
      </c>
      <c r="N13" s="9">
        <f t="shared" si="3"/>
        <v>186</v>
      </c>
      <c r="O13" s="8">
        <f t="shared" si="4"/>
        <v>10</v>
      </c>
      <c r="P13" s="9">
        <f t="shared" si="5"/>
        <v>40</v>
      </c>
      <c r="Q13" s="9">
        <f>IF(L13&lt;=200,L13*22%,IF(L13&gt;200,44+(L13-200)*15%))</f>
        <v>314</v>
      </c>
      <c r="R13" s="8">
        <f t="shared" si="6"/>
        <v>10</v>
      </c>
      <c r="S13" s="9">
        <f t="shared" si="7"/>
        <v>40</v>
      </c>
      <c r="T13" s="8">
        <f t="shared" si="8"/>
        <v>236</v>
      </c>
      <c r="U13" s="34">
        <f t="shared" si="9"/>
        <v>1764</v>
      </c>
      <c r="V13" s="10"/>
    </row>
    <row r="14" spans="2:22" x14ac:dyDescent="0.25">
      <c r="B14" s="5">
        <v>4</v>
      </c>
      <c r="C14" s="23" t="s">
        <v>22</v>
      </c>
      <c r="D14" s="23" t="s">
        <v>28</v>
      </c>
      <c r="E14" s="6" t="s">
        <v>15</v>
      </c>
      <c r="F14" s="21">
        <v>1000</v>
      </c>
      <c r="G14" s="7">
        <v>143</v>
      </c>
      <c r="H14" s="7">
        <v>143</v>
      </c>
      <c r="I14" s="8">
        <f t="shared" si="0"/>
        <v>1000</v>
      </c>
      <c r="J14" s="8"/>
      <c r="K14" s="8"/>
      <c r="L14" s="33">
        <f t="shared" si="1"/>
        <v>1000</v>
      </c>
      <c r="M14" s="9">
        <f t="shared" si="2"/>
        <v>0</v>
      </c>
      <c r="N14" s="9">
        <f t="shared" si="3"/>
        <v>86</v>
      </c>
      <c r="O14" s="8">
        <f t="shared" si="4"/>
        <v>5</v>
      </c>
      <c r="P14" s="9">
        <f t="shared" si="5"/>
        <v>20</v>
      </c>
      <c r="Q14" s="9">
        <f>IF(L14&lt;=200,L14*22%,IF(L14&gt;200,44+(L14-200)*15%))</f>
        <v>164</v>
      </c>
      <c r="R14" s="8">
        <f t="shared" si="6"/>
        <v>5</v>
      </c>
      <c r="S14" s="9">
        <f t="shared" si="7"/>
        <v>20</v>
      </c>
      <c r="T14" s="8">
        <f t="shared" si="8"/>
        <v>111</v>
      </c>
      <c r="U14" s="34">
        <f t="shared" si="9"/>
        <v>889</v>
      </c>
      <c r="V14" s="10"/>
    </row>
    <row r="15" spans="2:22" x14ac:dyDescent="0.25">
      <c r="B15" s="5">
        <v>5</v>
      </c>
      <c r="C15" s="23" t="s">
        <v>23</v>
      </c>
      <c r="D15" s="23" t="s">
        <v>29</v>
      </c>
      <c r="E15" s="6" t="s">
        <v>21</v>
      </c>
      <c r="F15" s="21">
        <v>500</v>
      </c>
      <c r="G15" s="7">
        <v>143</v>
      </c>
      <c r="H15" s="7">
        <v>143</v>
      </c>
      <c r="I15" s="8">
        <f t="shared" si="0"/>
        <v>500</v>
      </c>
      <c r="J15" s="8"/>
      <c r="K15" s="8"/>
      <c r="L15" s="33">
        <f t="shared" si="1"/>
        <v>500</v>
      </c>
      <c r="M15" s="9">
        <f t="shared" si="2"/>
        <v>0</v>
      </c>
      <c r="N15" s="9">
        <f t="shared" si="3"/>
        <v>36</v>
      </c>
      <c r="O15" s="8">
        <f t="shared" si="4"/>
        <v>2.5</v>
      </c>
      <c r="P15" s="9">
        <f t="shared" si="5"/>
        <v>10</v>
      </c>
      <c r="Q15" s="9">
        <f>IF(L15&lt;=200,L15*22%,IF(L15&gt;200,44+(L15-200)*15%))</f>
        <v>89</v>
      </c>
      <c r="R15" s="8">
        <f t="shared" si="6"/>
        <v>2.5</v>
      </c>
      <c r="S15" s="9">
        <f t="shared" si="7"/>
        <v>10</v>
      </c>
      <c r="T15" s="8">
        <f t="shared" si="8"/>
        <v>48.5</v>
      </c>
      <c r="U15" s="34">
        <f t="shared" si="9"/>
        <v>451.5</v>
      </c>
      <c r="V15" s="10"/>
    </row>
    <row r="16" spans="2:22" s="28" customFormat="1" ht="16.5" thickBot="1" x14ac:dyDescent="0.3">
      <c r="B16" s="78" t="s">
        <v>6</v>
      </c>
      <c r="C16" s="79"/>
      <c r="D16" s="79"/>
      <c r="E16" s="80"/>
      <c r="F16" s="24">
        <f>SUM(F11:F15)</f>
        <v>15000</v>
      </c>
      <c r="G16" s="25">
        <f>SUM(G11:G15)</f>
        <v>715</v>
      </c>
      <c r="H16" s="25">
        <f>SUM(H11:H15)</f>
        <v>715</v>
      </c>
      <c r="I16" s="26">
        <f>SUM(I11:I15)</f>
        <v>15000</v>
      </c>
      <c r="J16" s="26"/>
      <c r="K16" s="26"/>
      <c r="L16" s="26">
        <f t="shared" ref="L16:U16" si="10">SUM(L11:L15)</f>
        <v>15000</v>
      </c>
      <c r="M16" s="26">
        <f t="shared" si="10"/>
        <v>70</v>
      </c>
      <c r="N16" s="26">
        <f t="shared" si="10"/>
        <v>1430</v>
      </c>
      <c r="O16" s="26">
        <f t="shared" ref="O16" si="11">SUM(O11:O15)</f>
        <v>75</v>
      </c>
      <c r="P16" s="26">
        <f t="shared" si="10"/>
        <v>292.5</v>
      </c>
      <c r="Q16" s="26">
        <f t="shared" si="10"/>
        <v>2320</v>
      </c>
      <c r="R16" s="26">
        <f t="shared" ref="R16" si="12">SUM(R11:R15)</f>
        <v>75</v>
      </c>
      <c r="S16" s="26">
        <f t="shared" si="10"/>
        <v>292.5</v>
      </c>
      <c r="T16" s="26">
        <f t="shared" si="10"/>
        <v>1867.5</v>
      </c>
      <c r="U16" s="27">
        <f t="shared" si="10"/>
        <v>13132.5</v>
      </c>
    </row>
    <row r="17" spans="2:21" x14ac:dyDescent="0.25">
      <c r="B17" s="12"/>
      <c r="C17" s="12"/>
      <c r="D17" s="12"/>
      <c r="E17" s="13"/>
      <c r="F17" s="14"/>
      <c r="G17" s="12"/>
      <c r="H17" s="1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2:21" x14ac:dyDescent="0.25">
      <c r="B18" s="15"/>
      <c r="C18" s="16"/>
      <c r="D18" s="16"/>
      <c r="E18" s="17"/>
      <c r="F18" s="14"/>
      <c r="G18" s="12"/>
      <c r="H18" s="12"/>
      <c r="I18" s="29"/>
      <c r="J18" s="29"/>
      <c r="K18" s="85" t="s">
        <v>31</v>
      </c>
      <c r="L18" s="85"/>
      <c r="M18" s="85"/>
      <c r="N18" s="85"/>
      <c r="O18" s="85"/>
      <c r="P18" s="85"/>
      <c r="Q18" s="49"/>
      <c r="R18" s="57"/>
      <c r="S18" s="49"/>
      <c r="T18" s="32">
        <f>L16</f>
        <v>15000</v>
      </c>
      <c r="U18" s="30"/>
    </row>
    <row r="19" spans="2:21" x14ac:dyDescent="0.25">
      <c r="B19" s="15"/>
      <c r="C19" s="60" t="s">
        <v>30</v>
      </c>
      <c r="D19" s="16"/>
      <c r="E19" s="17"/>
      <c r="F19" s="14"/>
      <c r="G19" s="12"/>
      <c r="H19" s="15"/>
      <c r="I19" s="29"/>
      <c r="J19" s="29"/>
      <c r="K19" s="86" t="s">
        <v>48</v>
      </c>
      <c r="L19" s="86"/>
      <c r="M19" s="86"/>
      <c r="N19" s="86"/>
      <c r="O19" s="86"/>
      <c r="P19" s="86"/>
      <c r="Q19" s="48"/>
      <c r="R19" s="56"/>
      <c r="S19" s="48"/>
      <c r="T19" s="31">
        <f>M16</f>
        <v>70</v>
      </c>
      <c r="U19" s="30"/>
    </row>
    <row r="20" spans="2:21" x14ac:dyDescent="0.25">
      <c r="B20" s="15"/>
      <c r="C20" s="60" t="s">
        <v>53</v>
      </c>
      <c r="D20" s="16"/>
      <c r="E20" s="18"/>
      <c r="F20" s="19"/>
      <c r="G20" s="18"/>
      <c r="H20" s="18"/>
      <c r="I20" s="29"/>
      <c r="J20" s="29"/>
      <c r="K20" s="86" t="s">
        <v>41</v>
      </c>
      <c r="L20" s="86"/>
      <c r="M20" s="86"/>
      <c r="N20" s="86"/>
      <c r="O20" s="86"/>
      <c r="P20" s="86"/>
      <c r="Q20" s="48"/>
      <c r="R20" s="56"/>
      <c r="S20" s="48"/>
      <c r="T20" s="31">
        <f>N16</f>
        <v>1430</v>
      </c>
      <c r="U20" s="30"/>
    </row>
    <row r="21" spans="2:21" x14ac:dyDescent="0.25">
      <c r="B21" s="12"/>
      <c r="C21" s="60" t="s">
        <v>57</v>
      </c>
      <c r="D21" s="18"/>
      <c r="E21" s="18"/>
      <c r="F21" s="19"/>
      <c r="G21" s="20"/>
      <c r="H21" s="20"/>
      <c r="I21" s="29"/>
      <c r="J21" s="29"/>
      <c r="K21" s="86" t="s">
        <v>50</v>
      </c>
      <c r="L21" s="86"/>
      <c r="M21" s="86"/>
      <c r="N21" s="86"/>
      <c r="O21" s="86"/>
      <c r="P21" s="86"/>
      <c r="Q21" s="48"/>
      <c r="R21" s="56"/>
      <c r="S21" s="48"/>
      <c r="T21" s="52">
        <f>O16</f>
        <v>75</v>
      </c>
      <c r="U21" s="30"/>
    </row>
    <row r="22" spans="2:21" x14ac:dyDescent="0.25">
      <c r="C22" s="61" t="s">
        <v>54</v>
      </c>
      <c r="K22" s="82" t="s">
        <v>52</v>
      </c>
      <c r="L22" s="82"/>
      <c r="M22" s="82"/>
      <c r="N22" s="82"/>
      <c r="O22" s="82"/>
      <c r="P22" s="82"/>
      <c r="Q22" s="53"/>
      <c r="R22" s="58"/>
      <c r="S22" s="53"/>
      <c r="T22" s="54">
        <f>P16</f>
        <v>292.5</v>
      </c>
    </row>
    <row r="23" spans="2:21" x14ac:dyDescent="0.25">
      <c r="C23" s="62" t="s">
        <v>55</v>
      </c>
      <c r="K23" s="82" t="s">
        <v>42</v>
      </c>
      <c r="L23" s="82"/>
      <c r="M23" s="82"/>
      <c r="N23" s="82"/>
      <c r="O23" s="82"/>
      <c r="P23" s="82"/>
      <c r="Q23" s="58"/>
      <c r="R23" s="58"/>
      <c r="S23" s="58"/>
      <c r="T23" s="54">
        <f>Q16</f>
        <v>2320</v>
      </c>
    </row>
    <row r="24" spans="2:21" x14ac:dyDescent="0.25">
      <c r="C24" s="62" t="s">
        <v>56</v>
      </c>
      <c r="E24" s="81"/>
      <c r="F24" s="81"/>
      <c r="G24" s="81"/>
      <c r="H24" s="81"/>
      <c r="K24" s="56" t="s">
        <v>49</v>
      </c>
      <c r="L24" s="56"/>
      <c r="M24" s="56"/>
      <c r="N24" s="56"/>
      <c r="O24" s="56"/>
      <c r="P24" s="56"/>
      <c r="Q24" s="56"/>
      <c r="R24" s="56"/>
      <c r="S24" s="56"/>
      <c r="T24" s="52">
        <f>R16</f>
        <v>75</v>
      </c>
    </row>
    <row r="25" spans="2:21" x14ac:dyDescent="0.25">
      <c r="C25" s="62" t="s">
        <v>60</v>
      </c>
      <c r="K25" s="82" t="s">
        <v>51</v>
      </c>
      <c r="L25" s="82"/>
      <c r="M25" s="82"/>
      <c r="N25" s="82"/>
      <c r="O25" s="82"/>
      <c r="P25" s="82"/>
      <c r="T25" s="52">
        <f>S16</f>
        <v>292.5</v>
      </c>
    </row>
    <row r="26" spans="2:21" x14ac:dyDescent="0.25">
      <c r="C26" s="62" t="s">
        <v>61</v>
      </c>
      <c r="K26" s="59"/>
      <c r="L26" s="59"/>
      <c r="M26" s="59"/>
      <c r="N26" s="59"/>
      <c r="O26" s="59"/>
      <c r="P26" s="59"/>
      <c r="T26" s="52"/>
    </row>
    <row r="27" spans="2:21" x14ac:dyDescent="0.25">
      <c r="T27" s="2" t="s">
        <v>13</v>
      </c>
    </row>
    <row r="28" spans="2:21" x14ac:dyDescent="0.25">
      <c r="C28" s="45" t="s">
        <v>64</v>
      </c>
      <c r="D28" s="46"/>
      <c r="E28" s="46"/>
    </row>
    <row r="29" spans="2:21" x14ac:dyDescent="0.25">
      <c r="C29" s="75" t="s">
        <v>59</v>
      </c>
      <c r="D29" s="75"/>
      <c r="E29" s="75"/>
    </row>
  </sheetData>
  <mergeCells count="24">
    <mergeCell ref="C29:E29"/>
    <mergeCell ref="T9:T10"/>
    <mergeCell ref="U9:U10"/>
    <mergeCell ref="B16:E16"/>
    <mergeCell ref="E24:H24"/>
    <mergeCell ref="K23:P23"/>
    <mergeCell ref="L9:L10"/>
    <mergeCell ref="M9:P9"/>
    <mergeCell ref="D9:D10"/>
    <mergeCell ref="K18:P18"/>
    <mergeCell ref="K19:P19"/>
    <mergeCell ref="K20:P20"/>
    <mergeCell ref="K21:P21"/>
    <mergeCell ref="K22:P22"/>
    <mergeCell ref="K25:P25"/>
    <mergeCell ref="B6:U6"/>
    <mergeCell ref="B5:U5"/>
    <mergeCell ref="B9:B10"/>
    <mergeCell ref="C9:C10"/>
    <mergeCell ref="E9:E10"/>
    <mergeCell ref="F9:F10"/>
    <mergeCell ref="G9:K9"/>
    <mergeCell ref="B7:U7"/>
    <mergeCell ref="Q9:S9"/>
  </mergeCells>
  <hyperlinks>
    <hyperlink ref="C19" r:id="rId1"/>
    <hyperlink ref="C20" r:id="rId2"/>
    <hyperlink ref="C22" r:id="rId3"/>
    <hyperlink ref="C23" r:id="rId4"/>
    <hyperlink ref="C24" r:id="rId5"/>
    <hyperlink ref="C21" r:id="rId6"/>
    <hyperlink ref="C25" r:id="rId7"/>
    <hyperlink ref="C26" r:id="rId8"/>
  </hyperlinks>
  <pageMargins left="0.25" right="0.25" top="0.75" bottom="0.75" header="0.3" footer="0.3"/>
  <pageSetup paperSize="9" orientation="landscape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1"/>
  <sheetViews>
    <sheetView workbookViewId="0">
      <selection activeCell="B9" sqref="B9:F9"/>
    </sheetView>
  </sheetViews>
  <sheetFormatPr defaultRowHeight="15" x14ac:dyDescent="0.25"/>
  <cols>
    <col min="2" max="2" width="14.5703125" customWidth="1"/>
    <col min="3" max="3" width="10.140625" customWidth="1"/>
    <col min="7" max="7" width="15.28515625" style="42" customWidth="1"/>
    <col min="8" max="8" width="18.7109375" customWidth="1"/>
  </cols>
  <sheetData>
    <row r="3" spans="2:8" x14ac:dyDescent="0.25">
      <c r="B3" s="35"/>
      <c r="C3" s="35"/>
      <c r="D3" s="35"/>
      <c r="E3" s="35"/>
      <c r="F3" s="35"/>
      <c r="G3" s="37">
        <v>2017</v>
      </c>
      <c r="H3" s="36">
        <v>2018</v>
      </c>
    </row>
    <row r="4" spans="2:8" ht="15.75" x14ac:dyDescent="0.25">
      <c r="B4" s="85" t="s">
        <v>31</v>
      </c>
      <c r="C4" s="85"/>
      <c r="D4" s="85"/>
      <c r="E4" s="85"/>
      <c r="F4" s="85"/>
      <c r="G4" s="38">
        <v>500</v>
      </c>
      <c r="H4" s="32">
        <v>500</v>
      </c>
    </row>
    <row r="5" spans="2:8" ht="15.75" x14ac:dyDescent="0.25">
      <c r="B5" s="86" t="s">
        <v>33</v>
      </c>
      <c r="C5" s="86"/>
      <c r="D5" s="86"/>
      <c r="E5" s="86"/>
      <c r="F5" s="86"/>
      <c r="G5" s="39">
        <v>48.3</v>
      </c>
      <c r="H5" s="31">
        <v>45.78</v>
      </c>
    </row>
    <row r="6" spans="2:8" ht="15.75" x14ac:dyDescent="0.25">
      <c r="B6" s="86" t="s">
        <v>34</v>
      </c>
      <c r="C6" s="86"/>
      <c r="D6" s="86"/>
      <c r="E6" s="86"/>
      <c r="F6" s="86"/>
      <c r="G6" s="39">
        <f>G4*0.03</f>
        <v>15</v>
      </c>
      <c r="H6" s="31">
        <f>H4*0.03</f>
        <v>15</v>
      </c>
    </row>
    <row r="7" spans="2:8" ht="15.75" x14ac:dyDescent="0.25">
      <c r="B7" s="86" t="s">
        <v>35</v>
      </c>
      <c r="C7" s="86"/>
      <c r="D7" s="86"/>
      <c r="E7" s="86"/>
      <c r="F7" s="86"/>
      <c r="G7" s="40">
        <v>0</v>
      </c>
      <c r="H7" s="28">
        <f>H4*0.5%</f>
        <v>2.5</v>
      </c>
    </row>
    <row r="8" spans="2:8" ht="15.75" x14ac:dyDescent="0.25">
      <c r="B8" s="86" t="s">
        <v>37</v>
      </c>
      <c r="C8" s="86"/>
      <c r="D8" s="86"/>
      <c r="E8" s="86"/>
      <c r="F8" s="86"/>
      <c r="G8" s="41">
        <f>G4*22%</f>
        <v>110</v>
      </c>
      <c r="H8" s="28">
        <f>H4*22%</f>
        <v>110</v>
      </c>
    </row>
    <row r="9" spans="2:8" ht="15.75" x14ac:dyDescent="0.25">
      <c r="B9" s="86" t="s">
        <v>36</v>
      </c>
      <c r="C9" s="86"/>
      <c r="D9" s="86"/>
      <c r="E9" s="86"/>
      <c r="F9" s="86"/>
      <c r="G9" s="41">
        <v>0</v>
      </c>
      <c r="H9" s="28">
        <f>H4*0.5%</f>
        <v>2.5</v>
      </c>
    </row>
    <row r="11" spans="2:8" ht="15.75" x14ac:dyDescent="0.25">
      <c r="B11" s="87" t="s">
        <v>38</v>
      </c>
      <c r="C11" s="87"/>
      <c r="D11" s="87"/>
      <c r="E11" s="87"/>
      <c r="F11" s="87"/>
      <c r="G11" s="43">
        <f>G4-G5-G6-G7</f>
        <v>436.7</v>
      </c>
      <c r="H11" s="44">
        <f>H4-H5-H6-H7</f>
        <v>436.72</v>
      </c>
    </row>
  </sheetData>
  <mergeCells count="7">
    <mergeCell ref="B11:F11"/>
    <mergeCell ref="B4:F4"/>
    <mergeCell ref="B5:F5"/>
    <mergeCell ref="B6:F6"/>
    <mergeCell ref="B7:F7"/>
    <mergeCell ref="B8:F8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Yanvar 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2022-01-05T08:24:58Z</dcterms:modified>
</cp:coreProperties>
</file>