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00"/>
  </bookViews>
  <sheets>
    <sheet name="Yanvar 2022" sheetId="18" r:id="rId1"/>
    <sheet name="Sheet1" sheetId="17" state="hidden" r:id="rId2"/>
  </sheets>
  <calcPr calcId="162913"/>
</workbook>
</file>

<file path=xl/calcChain.xml><?xml version="1.0" encoding="utf-8"?>
<calcChain xmlns="http://schemas.openxmlformats.org/spreadsheetml/2006/main">
  <c r="N16" i="18" l="1"/>
  <c r="N15" i="18"/>
  <c r="N14" i="18"/>
  <c r="N13" i="18"/>
  <c r="T24" i="18"/>
  <c r="T26" i="18"/>
  <c r="Q13" i="18" l="1"/>
  <c r="H17" i="18"/>
  <c r="G17" i="18"/>
  <c r="F17" i="18"/>
  <c r="I16" i="18"/>
  <c r="L16" i="18" s="1"/>
  <c r="Q16" i="18" s="1"/>
  <c r="I15" i="18"/>
  <c r="L15" i="18" s="1"/>
  <c r="Q15" i="18" s="1"/>
  <c r="I14" i="18"/>
  <c r="L14" i="18" s="1"/>
  <c r="I13" i="18"/>
  <c r="L13" i="18" s="1"/>
  <c r="I12" i="18"/>
  <c r="L12" i="18" s="1"/>
  <c r="Q12" i="18" s="1"/>
  <c r="M15" i="18" l="1"/>
  <c r="P15" i="18"/>
  <c r="S15" i="18"/>
  <c r="M14" i="18"/>
  <c r="S14" i="18"/>
  <c r="P14" i="18"/>
  <c r="M16" i="18"/>
  <c r="P16" i="18"/>
  <c r="S16" i="18"/>
  <c r="M13" i="18"/>
  <c r="S13" i="18"/>
  <c r="P13" i="18"/>
  <c r="Q14" i="18"/>
  <c r="M12" i="18"/>
  <c r="P12" i="18"/>
  <c r="S12" i="18"/>
  <c r="I17" i="18"/>
  <c r="R12" i="18"/>
  <c r="N12" i="18"/>
  <c r="O12" i="18"/>
  <c r="R13" i="18"/>
  <c r="O13" i="18"/>
  <c r="O14" i="18"/>
  <c r="R14" i="18"/>
  <c r="L17" i="18"/>
  <c r="T19" i="18" s="1"/>
  <c r="O16" i="18"/>
  <c r="R16" i="18"/>
  <c r="O15" i="18"/>
  <c r="R15" i="18"/>
  <c r="S17" i="18" l="1"/>
  <c r="T15" i="18"/>
  <c r="U15" i="18" s="1"/>
  <c r="O17" i="18"/>
  <c r="T22" i="18" s="1"/>
  <c r="T16" i="18"/>
  <c r="U16" i="18" s="1"/>
  <c r="T13" i="18"/>
  <c r="U13" i="18" s="1"/>
  <c r="R17" i="18"/>
  <c r="T25" i="18" s="1"/>
  <c r="T12" i="18"/>
  <c r="M17" i="18"/>
  <c r="T20" i="18" s="1"/>
  <c r="N17" i="18"/>
  <c r="T21" i="18" s="1"/>
  <c r="P17" i="18"/>
  <c r="T23" i="18" s="1"/>
  <c r="Q17" i="18"/>
  <c r="T14" i="18"/>
  <c r="U14" i="18" s="1"/>
  <c r="T17" i="18" l="1"/>
  <c r="U12" i="18"/>
  <c r="U17" i="18" s="1"/>
  <c r="G8" i="17"/>
  <c r="G6" i="17"/>
  <c r="G11" i="17" s="1"/>
  <c r="H11" i="17"/>
  <c r="H9" i="17"/>
  <c r="H7" i="17"/>
  <c r="H6" i="17"/>
  <c r="H8" i="17"/>
</calcChain>
</file>

<file path=xl/sharedStrings.xml><?xml version="1.0" encoding="utf-8"?>
<sst xmlns="http://schemas.openxmlformats.org/spreadsheetml/2006/main" count="68" uniqueCount="63">
  <si>
    <t>№</t>
  </si>
  <si>
    <t>Soyadi, adı, atasının adı</t>
  </si>
  <si>
    <t>Vəzifəsi</t>
  </si>
  <si>
    <t>HESABLANIB</t>
  </si>
  <si>
    <t>CƏMİ</t>
  </si>
  <si>
    <t>Direktor</t>
  </si>
  <si>
    <t>Cəmi</t>
  </si>
  <si>
    <t>Əmək haqqı</t>
  </si>
  <si>
    <t>faktiki iş saatları</t>
  </si>
  <si>
    <t>CƏMİ tutulmuşdur</t>
  </si>
  <si>
    <t>Ödənilməli Məbləğ</t>
  </si>
  <si>
    <t>Məzuniyyət</t>
  </si>
  <si>
    <t>Mükafat</t>
  </si>
  <si>
    <t>Mühasib</t>
  </si>
  <si>
    <t>Xəzinədar</t>
  </si>
  <si>
    <t>Baş Mühasib</t>
  </si>
  <si>
    <t>hesablanmış əmək haqqı</t>
  </si>
  <si>
    <t>Məmmədov Məmməd Məmməd oğlu</t>
  </si>
  <si>
    <t>Əliyev Əli Əli oğlu</t>
  </si>
  <si>
    <t>Həsənov Həsən Həsən oğlu</t>
  </si>
  <si>
    <t>Sürücü</t>
  </si>
  <si>
    <t>Əhmədov Əhməd Əhməd oğlu</t>
  </si>
  <si>
    <t>Piriyev Piri Piri oğlu</t>
  </si>
  <si>
    <t>FİN</t>
  </si>
  <si>
    <t>1F1F1F1</t>
  </si>
  <si>
    <t>2A2A2A2</t>
  </si>
  <si>
    <t>3B3B3B</t>
  </si>
  <si>
    <t>4D4D4D4</t>
  </si>
  <si>
    <t>5R5R5RR</t>
  </si>
  <si>
    <t>www.muhasibat.az</t>
  </si>
  <si>
    <t xml:space="preserve"> "Mühasibat.Az" MMC-nin    Direktoru </t>
  </si>
  <si>
    <t xml:space="preserve">M.M.Məmmədov </t>
  </si>
  <si>
    <t>Əmək Haqqı fondu</t>
  </si>
  <si>
    <t>İ.S.H.       0,5%</t>
  </si>
  <si>
    <t>Gəlir vergisi</t>
  </si>
  <si>
    <t>Pensiya Fondu 3%</t>
  </si>
  <si>
    <t xml:space="preserve">İşsizlkdən Sığorta Haqqı(sığortaolunan tərəfindən) </t>
  </si>
  <si>
    <t xml:space="preserve">İşsizlkdən Sığorta Haqqı (sığortaedən tərəfindən) </t>
  </si>
  <si>
    <t>Mühasibat.Az MMC</t>
  </si>
  <si>
    <t>Pensiya Fondu 22%</t>
  </si>
  <si>
    <t>İşçinin aldığı net əmək haqqı</t>
  </si>
  <si>
    <t>Mühasibat xidmətləri</t>
  </si>
  <si>
    <t>TUTULMUŞDUR</t>
  </si>
  <si>
    <t>Pensiya Fondu (İşçidən tutulan)</t>
  </si>
  <si>
    <t>Pensiya Fondu (İşəgötürən tərəfindən)</t>
  </si>
  <si>
    <t xml:space="preserve">Pensiya Fondu </t>
  </si>
  <si>
    <t>İşəgötürən tərəfindən</t>
  </si>
  <si>
    <t>ayın iş saatları</t>
  </si>
  <si>
    <t>Gəlir vergisi (İşçidən tutulan)</t>
  </si>
  <si>
    <t xml:space="preserve">İşsizlikdən Sığorta Haqqı (İşəgötürən tərəfindən) </t>
  </si>
  <si>
    <t xml:space="preserve">İşsizlkdən Sığorta Haqqı (İşçidən tutulan) </t>
  </si>
  <si>
    <t>İcbari Tibbi Sığorta (İşəgötürən tərəfindən)</t>
  </si>
  <si>
    <t>İcbari Tibbi Sığorta (İşçidən tutulan)</t>
  </si>
  <si>
    <t>www.audit.az</t>
  </si>
  <si>
    <t>www.vergi.az</t>
  </si>
  <si>
    <t>www.finstaff.az</t>
  </si>
  <si>
    <t>www.raminramazanov.com</t>
  </si>
  <si>
    <t>(Neft-qaz sahəsində fəaliyyəti olan və dövlət sektoruna aid edilən vergi ödəyiciləri uzrə )</t>
  </si>
  <si>
    <t>İ.T.S.H.       2%</t>
  </si>
  <si>
    <t>www.accounting.az</t>
  </si>
  <si>
    <t>www.hesabat.az</t>
  </si>
  <si>
    <t>+994 50 225 85 02</t>
  </si>
  <si>
    <t xml:space="preserve">                     2022-ci ilin Yanvar  ayı üçün hesablanmış əmək haqqı                                                                                                                                                                                                                                                                                                                        Cədvəli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</si>
</sst>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i/>
      <u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b/>
      <u/>
      <sz val="11"/>
      <color theme="3" tint="0.399975585192419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4">
    <xf numFmtId="0" fontId="0" fillId="0" borderId="0" xfId="0"/>
    <xf numFmtId="17" fontId="4" fillId="0" borderId="0" xfId="0" applyNumberFormat="1" applyFont="1" applyBorder="1" applyAlignment="1">
      <alignment horizontal="center" wrapText="1"/>
    </xf>
    <xf numFmtId="0" fontId="5" fillId="0" borderId="0" xfId="0" applyFont="1"/>
    <xf numFmtId="17" fontId="4" fillId="0" borderId="0" xfId="0" applyNumberFormat="1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0" fontId="5" fillId="2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/>
    <xf numFmtId="43" fontId="5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43" fontId="2" fillId="0" borderId="16" xfId="1" applyFont="1" applyBorder="1" applyAlignment="1">
      <alignment wrapText="1"/>
    </xf>
    <xf numFmtId="1" fontId="2" fillId="0" borderId="1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wrapText="1"/>
    </xf>
    <xf numFmtId="2" fontId="2" fillId="0" borderId="17" xfId="0" applyNumberFormat="1" applyFont="1" applyBorder="1" applyAlignment="1">
      <alignment wrapText="1"/>
    </xf>
    <xf numFmtId="0" fontId="7" fillId="0" borderId="0" xfId="0" applyFont="1"/>
    <xf numFmtId="0" fontId="4" fillId="0" borderId="0" xfId="0" applyFont="1" applyAlignment="1"/>
    <xf numFmtId="2" fontId="4" fillId="0" borderId="0" xfId="0" applyNumberFormat="1" applyFont="1" applyAlignment="1"/>
    <xf numFmtId="2" fontId="2" fillId="0" borderId="0" xfId="0" applyNumberFormat="1" applyFont="1" applyAlignment="1"/>
    <xf numFmtId="2" fontId="9" fillId="0" borderId="0" xfId="0" applyNumberFormat="1" applyFont="1" applyAlignment="1"/>
    <xf numFmtId="2" fontId="2" fillId="0" borderId="2" xfId="0" applyNumberFormat="1" applyFont="1" applyBorder="1" applyAlignment="1">
      <alignment wrapText="1"/>
    </xf>
    <xf numFmtId="2" fontId="2" fillId="0" borderId="13" xfId="0" applyNumberFormat="1" applyFont="1" applyBorder="1" applyAlignment="1">
      <alignment wrapText="1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2" fontId="11" fillId="0" borderId="0" xfId="0" applyNumberFormat="1" applyFont="1" applyAlignment="1">
      <alignment horizontal="right"/>
    </xf>
    <xf numFmtId="2" fontId="11" fillId="0" borderId="0" xfId="0" applyNumberFormat="1" applyFont="1"/>
    <xf numFmtId="0" fontId="7" fillId="0" borderId="0" xfId="0" applyFont="1" applyAlignment="1"/>
    <xf numFmtId="49" fontId="5" fillId="0" borderId="0" xfId="0" applyNumberFormat="1" applyFont="1"/>
    <xf numFmtId="9" fontId="5" fillId="0" borderId="0" xfId="0" applyNumberFormat="1" applyFont="1"/>
    <xf numFmtId="2" fontId="7" fillId="0" borderId="0" xfId="0" applyNumberFormat="1" applyFont="1"/>
    <xf numFmtId="2" fontId="7" fillId="2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4" fontId="4" fillId="2" borderId="2" xfId="1" applyNumberFormat="1" applyFont="1" applyFill="1" applyBorder="1" applyAlignment="1">
      <alignment wrapText="1"/>
    </xf>
    <xf numFmtId="2" fontId="4" fillId="2" borderId="2" xfId="0" applyNumberFormat="1" applyFont="1" applyFill="1" applyBorder="1" applyAlignment="1">
      <alignment wrapText="1"/>
    </xf>
    <xf numFmtId="2" fontId="2" fillId="2" borderId="16" xfId="0" applyNumberFormat="1" applyFont="1" applyFill="1" applyBorder="1" applyAlignment="1">
      <alignment wrapText="1"/>
    </xf>
    <xf numFmtId="2" fontId="13" fillId="0" borderId="0" xfId="2" applyNumberFormat="1" applyFont="1" applyBorder="1" applyAlignment="1">
      <alignment horizontal="left"/>
    </xf>
    <xf numFmtId="0" fontId="13" fillId="0" borderId="0" xfId="2" applyFont="1" applyFill="1" applyBorder="1" applyAlignment="1">
      <alignment horizontal="left"/>
    </xf>
    <xf numFmtId="0" fontId="13" fillId="0" borderId="0" xfId="2" applyFont="1" applyAlignment="1">
      <alignment horizontal="left"/>
    </xf>
    <xf numFmtId="0" fontId="4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7" fontId="10" fillId="0" borderId="0" xfId="0" applyNumberFormat="1" applyFont="1" applyBorder="1" applyAlignment="1">
      <alignment horizontal="center" wrapText="1"/>
    </xf>
    <xf numFmtId="17" fontId="12" fillId="0" borderId="0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vergi.az/" TargetMode="External"/><Relationship Id="rId7" Type="http://schemas.openxmlformats.org/officeDocument/2006/relationships/hyperlink" Target="http://www.hesabat.az/" TargetMode="External"/><Relationship Id="rId2" Type="http://schemas.openxmlformats.org/officeDocument/2006/relationships/hyperlink" Target="http://www.audit.az/" TargetMode="External"/><Relationship Id="rId1" Type="http://schemas.openxmlformats.org/officeDocument/2006/relationships/hyperlink" Target="http://www.muhasibat.az/" TargetMode="External"/><Relationship Id="rId6" Type="http://schemas.openxmlformats.org/officeDocument/2006/relationships/hyperlink" Target="http://www.accounting.az/" TargetMode="External"/><Relationship Id="rId5" Type="http://schemas.openxmlformats.org/officeDocument/2006/relationships/hyperlink" Target="http://www.raminramazanov.com/" TargetMode="External"/><Relationship Id="rId4" Type="http://schemas.openxmlformats.org/officeDocument/2006/relationships/hyperlink" Target="http://www.finstaff.a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9"/>
  <sheetViews>
    <sheetView tabSelected="1" topLeftCell="D16" workbookViewId="0">
      <selection activeCell="G32" sqref="G32"/>
    </sheetView>
  </sheetViews>
  <sheetFormatPr defaultColWidth="9.140625" defaultRowHeight="15.75" x14ac:dyDescent="0.25"/>
  <cols>
    <col min="1" max="1" width="1.28515625" style="2" customWidth="1"/>
    <col min="2" max="2" width="2.7109375" style="2" customWidth="1"/>
    <col min="3" max="3" width="35.5703125" style="2" customWidth="1"/>
    <col min="4" max="4" width="11.140625" style="2" bestFit="1" customWidth="1"/>
    <col min="5" max="5" width="13.7109375" style="2" bestFit="1" customWidth="1"/>
    <col min="6" max="6" width="13.5703125" style="2" bestFit="1" customWidth="1"/>
    <col min="7" max="7" width="8.42578125" style="2" customWidth="1"/>
    <col min="8" max="8" width="8.7109375" style="2" customWidth="1"/>
    <col min="9" max="9" width="13.140625" style="2" customWidth="1"/>
    <col min="10" max="10" width="9.5703125" style="2" customWidth="1"/>
    <col min="11" max="11" width="12" style="2" customWidth="1"/>
    <col min="12" max="12" width="9.7109375" style="2" customWidth="1"/>
    <col min="13" max="13" width="9.85546875" style="2" bestFit="1" customWidth="1"/>
    <col min="14" max="15" width="9.5703125" style="2" customWidth="1"/>
    <col min="16" max="16" width="9" style="2" customWidth="1"/>
    <col min="17" max="17" width="9.7109375" style="2" hidden="1" customWidth="1"/>
    <col min="18" max="18" width="13.28515625" style="2" hidden="1" customWidth="1"/>
    <col min="19" max="19" width="9.5703125" style="2" hidden="1" customWidth="1"/>
    <col min="20" max="20" width="13.42578125" style="2" customWidth="1"/>
    <col min="21" max="21" width="12.5703125" style="2" customWidth="1"/>
    <col min="22" max="16384" width="9.140625" style="2"/>
  </cols>
  <sheetData>
    <row r="1" spans="2:22" x14ac:dyDescent="0.25">
      <c r="C1" s="2" t="s">
        <v>41</v>
      </c>
    </row>
    <row r="2" spans="2:22" x14ac:dyDescent="0.25">
      <c r="C2" s="44" t="s">
        <v>61</v>
      </c>
      <c r="G2" s="45"/>
    </row>
    <row r="6" spans="2:22" ht="20.25" x14ac:dyDescent="0.3">
      <c r="B6" s="64" t="s">
        <v>38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2:22" ht="39" customHeight="1" x14ac:dyDescent="0.3">
      <c r="B7" s="64" t="s">
        <v>62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2:22" x14ac:dyDescent="0.25">
      <c r="B8" s="65" t="s">
        <v>57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2:22" ht="16.5" thickBot="1" x14ac:dyDescent="0.3">
      <c r="B9" s="3"/>
      <c r="C9" s="3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"/>
      <c r="Q9" s="3"/>
      <c r="R9" s="3"/>
      <c r="S9" s="3"/>
      <c r="T9" s="3"/>
      <c r="U9" s="3"/>
    </row>
    <row r="10" spans="2:22" x14ac:dyDescent="0.25">
      <c r="B10" s="66" t="s">
        <v>0</v>
      </c>
      <c r="C10" s="68" t="s">
        <v>1</v>
      </c>
      <c r="D10" s="68" t="s">
        <v>23</v>
      </c>
      <c r="E10" s="70" t="s">
        <v>2</v>
      </c>
      <c r="F10" s="70" t="s">
        <v>7</v>
      </c>
      <c r="G10" s="72" t="s">
        <v>3</v>
      </c>
      <c r="H10" s="73"/>
      <c r="I10" s="73"/>
      <c r="J10" s="73"/>
      <c r="K10" s="74"/>
      <c r="L10" s="75" t="s">
        <v>4</v>
      </c>
      <c r="M10" s="77" t="s">
        <v>42</v>
      </c>
      <c r="N10" s="77"/>
      <c r="O10" s="77"/>
      <c r="P10" s="77"/>
      <c r="Q10" s="77" t="s">
        <v>46</v>
      </c>
      <c r="R10" s="77"/>
      <c r="S10" s="77"/>
      <c r="T10" s="68" t="s">
        <v>9</v>
      </c>
      <c r="U10" s="78" t="s">
        <v>10</v>
      </c>
    </row>
    <row r="11" spans="2:22" ht="47.25" x14ac:dyDescent="0.25">
      <c r="B11" s="67"/>
      <c r="C11" s="69"/>
      <c r="D11" s="69"/>
      <c r="E11" s="71"/>
      <c r="F11" s="71"/>
      <c r="G11" s="48" t="s">
        <v>47</v>
      </c>
      <c r="H11" s="48" t="s">
        <v>8</v>
      </c>
      <c r="I11" s="48" t="s">
        <v>16</v>
      </c>
      <c r="J11" s="48" t="s">
        <v>12</v>
      </c>
      <c r="K11" s="48" t="s">
        <v>11</v>
      </c>
      <c r="L11" s="76"/>
      <c r="M11" s="48" t="s">
        <v>34</v>
      </c>
      <c r="N11" s="48" t="s">
        <v>35</v>
      </c>
      <c r="O11" s="48" t="s">
        <v>33</v>
      </c>
      <c r="P11" s="48" t="s">
        <v>58</v>
      </c>
      <c r="Q11" s="48" t="s">
        <v>45</v>
      </c>
      <c r="R11" s="48" t="s">
        <v>33</v>
      </c>
      <c r="S11" s="48" t="s">
        <v>58</v>
      </c>
      <c r="T11" s="69"/>
      <c r="U11" s="79"/>
    </row>
    <row r="12" spans="2:22" x14ac:dyDescent="0.25">
      <c r="B12" s="4">
        <v>1</v>
      </c>
      <c r="C12" s="21" t="s">
        <v>17</v>
      </c>
      <c r="D12" s="21" t="s">
        <v>24</v>
      </c>
      <c r="E12" s="5" t="s">
        <v>5</v>
      </c>
      <c r="F12" s="19">
        <v>8100</v>
      </c>
      <c r="G12" s="6">
        <v>143</v>
      </c>
      <c r="H12" s="6">
        <v>143</v>
      </c>
      <c r="I12" s="7">
        <f>F12/G12*H12</f>
        <v>8100.0000000000009</v>
      </c>
      <c r="J12" s="7"/>
      <c r="K12" s="7"/>
      <c r="L12" s="31">
        <f>SUM(I12:K12)</f>
        <v>8100.0000000000009</v>
      </c>
      <c r="M12" s="53">
        <f>IF(L12&lt;200,0,IF(L12&lt;2500,(L12-200)*0.14,350+(L12-2500)*0.25))</f>
        <v>1750.0000000000002</v>
      </c>
      <c r="N12" s="53">
        <f>L12*0.03</f>
        <v>243.00000000000003</v>
      </c>
      <c r="O12" s="54">
        <f>L12*0.5%</f>
        <v>40.500000000000007</v>
      </c>
      <c r="P12" s="53">
        <f>IF(L12&lt;=8000,L12*2%,IF(L12&gt;8000,160+(L12-8000)*0.5%))</f>
        <v>160.5</v>
      </c>
      <c r="Q12" s="53">
        <f>L12*0.22</f>
        <v>1782.0000000000002</v>
      </c>
      <c r="R12" s="54">
        <f>L12*0.5%</f>
        <v>40.500000000000007</v>
      </c>
      <c r="S12" s="53">
        <f>IF(L12&lt;=8000,L12*2%,IF(L12&gt;8000,160+(L12-8000)*0.5%))</f>
        <v>160.5</v>
      </c>
      <c r="T12" s="7">
        <f>M12+P12+N12+O12</f>
        <v>2194.0000000000005</v>
      </c>
      <c r="U12" s="32">
        <f>L12-T12</f>
        <v>5906</v>
      </c>
      <c r="V12" s="8"/>
    </row>
    <row r="13" spans="2:22" x14ac:dyDescent="0.25">
      <c r="B13" s="4">
        <v>2</v>
      </c>
      <c r="C13" s="21" t="s">
        <v>18</v>
      </c>
      <c r="D13" s="21" t="s">
        <v>25</v>
      </c>
      <c r="E13" s="9" t="s">
        <v>15</v>
      </c>
      <c r="F13" s="20">
        <v>3000</v>
      </c>
      <c r="G13" s="6">
        <v>143</v>
      </c>
      <c r="H13" s="6">
        <v>143</v>
      </c>
      <c r="I13" s="7">
        <f t="shared" ref="I13:I16" si="0">F13/G13*H13</f>
        <v>3000</v>
      </c>
      <c r="J13" s="7"/>
      <c r="K13" s="7"/>
      <c r="L13" s="31">
        <f t="shared" ref="L13:L16" si="1">SUM(I13:K13)</f>
        <v>3000</v>
      </c>
      <c r="M13" s="53">
        <f t="shared" ref="M13:M16" si="2">IF(L13&lt;200,0,IF(L13&lt;2500,(L13-200)*0.14,350+(L13-2500)*0.25))</f>
        <v>475</v>
      </c>
      <c r="N13" s="53">
        <f t="shared" ref="N13:N16" si="3">L13*0.03</f>
        <v>90</v>
      </c>
      <c r="O13" s="54">
        <f t="shared" ref="O13:O16" si="4">L13*0.5%</f>
        <v>15</v>
      </c>
      <c r="P13" s="53">
        <f>IF(L13&lt;=8000,L13*2%,IF(L13&gt;8000,160+(L13-8000)*0.5%))</f>
        <v>60</v>
      </c>
      <c r="Q13" s="53">
        <f t="shared" ref="Q13:Q16" si="5">L13*0.22</f>
        <v>660</v>
      </c>
      <c r="R13" s="54">
        <f t="shared" ref="R13:R16" si="6">L13*0.5%</f>
        <v>15</v>
      </c>
      <c r="S13" s="53">
        <f t="shared" ref="S13:S16" si="7">IF(L13&lt;=8000,L13*2%,IF(L13&gt;8000,160+(L13-8000)*0.5%))</f>
        <v>60</v>
      </c>
      <c r="T13" s="7">
        <f t="shared" ref="T13:T16" si="8">M13+P13+N13+O13</f>
        <v>640</v>
      </c>
      <c r="U13" s="32">
        <f t="shared" ref="U13:U16" si="9">L13-T13</f>
        <v>2360</v>
      </c>
      <c r="V13" s="8"/>
    </row>
    <row r="14" spans="2:22" x14ac:dyDescent="0.25">
      <c r="B14" s="4">
        <v>3</v>
      </c>
      <c r="C14" s="21" t="s">
        <v>19</v>
      </c>
      <c r="D14" s="21" t="s">
        <v>26</v>
      </c>
      <c r="E14" s="5" t="s">
        <v>13</v>
      </c>
      <c r="F14" s="19">
        <v>2000</v>
      </c>
      <c r="G14" s="6">
        <v>143</v>
      </c>
      <c r="H14" s="6">
        <v>143</v>
      </c>
      <c r="I14" s="7">
        <f t="shared" si="0"/>
        <v>2000</v>
      </c>
      <c r="J14" s="7"/>
      <c r="K14" s="7"/>
      <c r="L14" s="31">
        <f t="shared" si="1"/>
        <v>2000</v>
      </c>
      <c r="M14" s="53">
        <f t="shared" si="2"/>
        <v>252.00000000000003</v>
      </c>
      <c r="N14" s="53">
        <f t="shared" si="3"/>
        <v>60</v>
      </c>
      <c r="O14" s="54">
        <f t="shared" si="4"/>
        <v>10</v>
      </c>
      <c r="P14" s="53">
        <f t="shared" ref="P14:P16" si="10">IF(L14&lt;=8000,L14*2%,IF(L14&gt;8000,160+(L14-8000)*0.5%))</f>
        <v>40</v>
      </c>
      <c r="Q14" s="53">
        <f t="shared" si="5"/>
        <v>440</v>
      </c>
      <c r="R14" s="54">
        <f t="shared" si="6"/>
        <v>10</v>
      </c>
      <c r="S14" s="53">
        <f t="shared" si="7"/>
        <v>40</v>
      </c>
      <c r="T14" s="7">
        <f t="shared" si="8"/>
        <v>362</v>
      </c>
      <c r="U14" s="32">
        <f t="shared" si="9"/>
        <v>1638</v>
      </c>
      <c r="V14" s="8"/>
    </row>
    <row r="15" spans="2:22" x14ac:dyDescent="0.25">
      <c r="B15" s="4">
        <v>4</v>
      </c>
      <c r="C15" s="21" t="s">
        <v>21</v>
      </c>
      <c r="D15" s="21" t="s">
        <v>27</v>
      </c>
      <c r="E15" s="5" t="s">
        <v>14</v>
      </c>
      <c r="F15" s="19">
        <v>1000</v>
      </c>
      <c r="G15" s="6">
        <v>143</v>
      </c>
      <c r="H15" s="6">
        <v>143</v>
      </c>
      <c r="I15" s="7">
        <f t="shared" si="0"/>
        <v>1000</v>
      </c>
      <c r="J15" s="7"/>
      <c r="K15" s="7"/>
      <c r="L15" s="31">
        <f t="shared" si="1"/>
        <v>1000</v>
      </c>
      <c r="M15" s="53">
        <f t="shared" si="2"/>
        <v>112.00000000000001</v>
      </c>
      <c r="N15" s="53">
        <f t="shared" si="3"/>
        <v>30</v>
      </c>
      <c r="O15" s="54">
        <f t="shared" si="4"/>
        <v>5</v>
      </c>
      <c r="P15" s="53">
        <f t="shared" si="10"/>
        <v>20</v>
      </c>
      <c r="Q15" s="53">
        <f t="shared" si="5"/>
        <v>220</v>
      </c>
      <c r="R15" s="54">
        <f t="shared" si="6"/>
        <v>5</v>
      </c>
      <c r="S15" s="53">
        <f t="shared" si="7"/>
        <v>20</v>
      </c>
      <c r="T15" s="7">
        <f t="shared" si="8"/>
        <v>167</v>
      </c>
      <c r="U15" s="32">
        <f t="shared" si="9"/>
        <v>833</v>
      </c>
      <c r="V15" s="8"/>
    </row>
    <row r="16" spans="2:22" x14ac:dyDescent="0.25">
      <c r="B16" s="4">
        <v>5</v>
      </c>
      <c r="C16" s="21" t="s">
        <v>22</v>
      </c>
      <c r="D16" s="21" t="s">
        <v>28</v>
      </c>
      <c r="E16" s="5" t="s">
        <v>20</v>
      </c>
      <c r="F16" s="19">
        <v>500</v>
      </c>
      <c r="G16" s="6">
        <v>143</v>
      </c>
      <c r="H16" s="6">
        <v>143</v>
      </c>
      <c r="I16" s="7">
        <f t="shared" si="0"/>
        <v>500</v>
      </c>
      <c r="J16" s="7"/>
      <c r="K16" s="7"/>
      <c r="L16" s="31">
        <f t="shared" si="1"/>
        <v>500</v>
      </c>
      <c r="M16" s="53">
        <f t="shared" si="2"/>
        <v>42.000000000000007</v>
      </c>
      <c r="N16" s="53">
        <f t="shared" si="3"/>
        <v>15</v>
      </c>
      <c r="O16" s="54">
        <f t="shared" si="4"/>
        <v>2.5</v>
      </c>
      <c r="P16" s="53">
        <f t="shared" si="10"/>
        <v>10</v>
      </c>
      <c r="Q16" s="53">
        <f t="shared" si="5"/>
        <v>110</v>
      </c>
      <c r="R16" s="54">
        <f t="shared" si="6"/>
        <v>2.5</v>
      </c>
      <c r="S16" s="53">
        <f t="shared" si="7"/>
        <v>10</v>
      </c>
      <c r="T16" s="7">
        <f t="shared" si="8"/>
        <v>69.5</v>
      </c>
      <c r="U16" s="32">
        <f t="shared" si="9"/>
        <v>430.5</v>
      </c>
      <c r="V16" s="8"/>
    </row>
    <row r="17" spans="2:21" s="26" customFormat="1" ht="16.5" thickBot="1" x14ac:dyDescent="0.3">
      <c r="B17" s="80" t="s">
        <v>6</v>
      </c>
      <c r="C17" s="81"/>
      <c r="D17" s="81"/>
      <c r="E17" s="82"/>
      <c r="F17" s="22">
        <f>SUM(F12:F16)</f>
        <v>14600</v>
      </c>
      <c r="G17" s="23">
        <f>SUM(G12:G16)</f>
        <v>715</v>
      </c>
      <c r="H17" s="23">
        <f>SUM(H12:H16)</f>
        <v>715</v>
      </c>
      <c r="I17" s="24">
        <f>SUM(I12:I16)</f>
        <v>14600</v>
      </c>
      <c r="J17" s="24"/>
      <c r="K17" s="24"/>
      <c r="L17" s="24">
        <f t="shared" ref="L17:U17" si="11">SUM(L12:L16)</f>
        <v>14600</v>
      </c>
      <c r="M17" s="55">
        <f t="shared" si="11"/>
        <v>2631</v>
      </c>
      <c r="N17" s="55">
        <f t="shared" si="11"/>
        <v>438</v>
      </c>
      <c r="O17" s="55">
        <f t="shared" si="11"/>
        <v>73</v>
      </c>
      <c r="P17" s="55">
        <f t="shared" si="11"/>
        <v>290.5</v>
      </c>
      <c r="Q17" s="55">
        <f t="shared" si="11"/>
        <v>3212</v>
      </c>
      <c r="R17" s="55">
        <f t="shared" si="11"/>
        <v>73</v>
      </c>
      <c r="S17" s="55">
        <f t="shared" si="11"/>
        <v>290.5</v>
      </c>
      <c r="T17" s="24">
        <f t="shared" si="11"/>
        <v>3432.5000000000005</v>
      </c>
      <c r="U17" s="25">
        <f t="shared" si="11"/>
        <v>11167.5</v>
      </c>
    </row>
    <row r="18" spans="2:21" x14ac:dyDescent="0.25">
      <c r="B18" s="10"/>
      <c r="C18" s="10"/>
      <c r="D18" s="10"/>
      <c r="E18" s="11"/>
      <c r="F18" s="12"/>
      <c r="G18" s="10"/>
      <c r="H18" s="10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2:21" x14ac:dyDescent="0.25">
      <c r="B19" s="13"/>
      <c r="C19" s="14"/>
      <c r="D19" s="14"/>
      <c r="E19" s="15"/>
      <c r="F19" s="12"/>
      <c r="G19" s="10"/>
      <c r="H19" s="10"/>
      <c r="I19" s="27"/>
      <c r="J19" s="27"/>
      <c r="K19" s="63" t="s">
        <v>32</v>
      </c>
      <c r="L19" s="63"/>
      <c r="M19" s="63"/>
      <c r="N19" s="63"/>
      <c r="O19" s="63"/>
      <c r="P19" s="63"/>
      <c r="Q19" s="51"/>
      <c r="R19" s="51"/>
      <c r="S19" s="51"/>
      <c r="T19" s="30">
        <f>L17</f>
        <v>14600</v>
      </c>
      <c r="U19" s="28"/>
    </row>
    <row r="20" spans="2:21" x14ac:dyDescent="0.25">
      <c r="B20" s="13"/>
      <c r="C20" s="56" t="s">
        <v>29</v>
      </c>
      <c r="D20" s="14"/>
      <c r="E20" s="15"/>
      <c r="F20" s="12"/>
      <c r="G20" s="10"/>
      <c r="H20" s="13"/>
      <c r="I20" s="27"/>
      <c r="J20" s="27"/>
      <c r="K20" s="61" t="s">
        <v>48</v>
      </c>
      <c r="L20" s="61"/>
      <c r="M20" s="61"/>
      <c r="N20" s="61"/>
      <c r="O20" s="61"/>
      <c r="P20" s="61"/>
      <c r="Q20" s="50"/>
      <c r="R20" s="50"/>
      <c r="S20" s="50"/>
      <c r="T20" s="29">
        <f>M17</f>
        <v>2631</v>
      </c>
      <c r="U20" s="28"/>
    </row>
    <row r="21" spans="2:21" x14ac:dyDescent="0.25">
      <c r="B21" s="13"/>
      <c r="C21" s="56" t="s">
        <v>53</v>
      </c>
      <c r="D21" s="14"/>
      <c r="E21" s="16"/>
      <c r="F21" s="17"/>
      <c r="G21" s="16"/>
      <c r="H21" s="16"/>
      <c r="I21" s="27"/>
      <c r="J21" s="27"/>
      <c r="K21" s="61" t="s">
        <v>43</v>
      </c>
      <c r="L21" s="61"/>
      <c r="M21" s="61"/>
      <c r="N21" s="61"/>
      <c r="O21" s="61"/>
      <c r="P21" s="61"/>
      <c r="Q21" s="50"/>
      <c r="R21" s="50"/>
      <c r="S21" s="50"/>
      <c r="T21" s="29">
        <f>N17</f>
        <v>438</v>
      </c>
      <c r="U21" s="28"/>
    </row>
    <row r="22" spans="2:21" x14ac:dyDescent="0.25">
      <c r="B22" s="10"/>
      <c r="C22" s="56" t="s">
        <v>59</v>
      </c>
      <c r="D22" s="16"/>
      <c r="E22" s="16"/>
      <c r="F22" s="17"/>
      <c r="G22" s="18"/>
      <c r="H22" s="18"/>
      <c r="I22" s="27"/>
      <c r="J22" s="27"/>
      <c r="K22" s="61" t="s">
        <v>50</v>
      </c>
      <c r="L22" s="61"/>
      <c r="M22" s="61"/>
      <c r="N22" s="61"/>
      <c r="O22" s="61"/>
      <c r="P22" s="61"/>
      <c r="Q22" s="50"/>
      <c r="R22" s="50"/>
      <c r="S22" s="50"/>
      <c r="T22" s="46">
        <f>O17</f>
        <v>73</v>
      </c>
      <c r="U22" s="28"/>
    </row>
    <row r="23" spans="2:21" x14ac:dyDescent="0.25">
      <c r="C23" s="57" t="s">
        <v>54</v>
      </c>
      <c r="K23" s="59" t="s">
        <v>52</v>
      </c>
      <c r="L23" s="59"/>
      <c r="M23" s="59"/>
      <c r="N23" s="59"/>
      <c r="O23" s="59"/>
      <c r="P23" s="59"/>
      <c r="Q23" s="52"/>
      <c r="R23" s="52"/>
      <c r="S23" s="52"/>
      <c r="T23" s="47">
        <f>P17</f>
        <v>290.5</v>
      </c>
    </row>
    <row r="24" spans="2:21" x14ac:dyDescent="0.25">
      <c r="C24" s="58" t="s">
        <v>55</v>
      </c>
      <c r="K24" s="59" t="s">
        <v>44</v>
      </c>
      <c r="L24" s="59"/>
      <c r="M24" s="59"/>
      <c r="N24" s="59"/>
      <c r="O24" s="59"/>
      <c r="P24" s="59"/>
      <c r="Q24" s="52"/>
      <c r="R24" s="52"/>
      <c r="S24" s="52"/>
      <c r="T24" s="47">
        <f>Q17</f>
        <v>3212</v>
      </c>
    </row>
    <row r="25" spans="2:21" x14ac:dyDescent="0.25">
      <c r="C25" s="58" t="s">
        <v>56</v>
      </c>
      <c r="E25" s="62"/>
      <c r="F25" s="62"/>
      <c r="G25" s="62"/>
      <c r="H25" s="62"/>
      <c r="K25" s="50" t="s">
        <v>49</v>
      </c>
      <c r="L25" s="50"/>
      <c r="M25" s="50"/>
      <c r="N25" s="50"/>
      <c r="O25" s="50"/>
      <c r="P25" s="50"/>
      <c r="Q25" s="50"/>
      <c r="R25" s="50"/>
      <c r="S25" s="50"/>
      <c r="T25" s="46">
        <f>R17</f>
        <v>73</v>
      </c>
    </row>
    <row r="26" spans="2:21" x14ac:dyDescent="0.25">
      <c r="C26" s="58" t="s">
        <v>60</v>
      </c>
      <c r="K26" s="59" t="s">
        <v>51</v>
      </c>
      <c r="L26" s="59"/>
      <c r="M26" s="59"/>
      <c r="N26" s="59"/>
      <c r="O26" s="59"/>
      <c r="P26" s="59"/>
      <c r="T26" s="46">
        <f>S17</f>
        <v>290.5</v>
      </c>
    </row>
    <row r="28" spans="2:21" x14ac:dyDescent="0.25">
      <c r="C28" s="49" t="s">
        <v>30</v>
      </c>
      <c r="D28" s="43"/>
      <c r="E28" s="43"/>
    </row>
    <row r="29" spans="2:21" x14ac:dyDescent="0.25">
      <c r="C29" s="60" t="s">
        <v>31</v>
      </c>
      <c r="D29" s="60"/>
      <c r="E29" s="60"/>
    </row>
  </sheetData>
  <mergeCells count="24">
    <mergeCell ref="K19:P19"/>
    <mergeCell ref="B6:U6"/>
    <mergeCell ref="B7:U7"/>
    <mergeCell ref="B8:U8"/>
    <mergeCell ref="B10:B11"/>
    <mergeCell ref="C10:C11"/>
    <mergeCell ref="D10:D11"/>
    <mergeCell ref="E10:E11"/>
    <mergeCell ref="F10:F11"/>
    <mergeCell ref="G10:K10"/>
    <mergeCell ref="L10:L11"/>
    <mergeCell ref="M10:P10"/>
    <mergeCell ref="Q10:S10"/>
    <mergeCell ref="T10:T11"/>
    <mergeCell ref="U10:U11"/>
    <mergeCell ref="B17:E17"/>
    <mergeCell ref="K26:P26"/>
    <mergeCell ref="C29:E29"/>
    <mergeCell ref="K20:P20"/>
    <mergeCell ref="K21:P21"/>
    <mergeCell ref="K22:P22"/>
    <mergeCell ref="K23:P23"/>
    <mergeCell ref="K24:P24"/>
    <mergeCell ref="E25:H25"/>
  </mergeCells>
  <hyperlinks>
    <hyperlink ref="C20" r:id="rId1"/>
    <hyperlink ref="C21" r:id="rId2"/>
    <hyperlink ref="C23" r:id="rId3"/>
    <hyperlink ref="C24" r:id="rId4"/>
    <hyperlink ref="C25" r:id="rId5"/>
    <hyperlink ref="C22" r:id="rId6"/>
    <hyperlink ref="C26" r:id="rId7"/>
  </hyperlinks>
  <pageMargins left="0.25" right="0.25" top="0.75" bottom="0.75" header="0.3" footer="0.3"/>
  <pageSetup paperSize="9" orientation="landscape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1"/>
  <sheetViews>
    <sheetView workbookViewId="0">
      <selection activeCell="B9" sqref="B9:F9"/>
    </sheetView>
  </sheetViews>
  <sheetFormatPr defaultRowHeight="15" x14ac:dyDescent="0.25"/>
  <cols>
    <col min="2" max="2" width="14.5703125" customWidth="1"/>
    <col min="3" max="3" width="10.140625" customWidth="1"/>
    <col min="7" max="7" width="15.28515625" style="40" customWidth="1"/>
    <col min="8" max="8" width="18.7109375" customWidth="1"/>
  </cols>
  <sheetData>
    <row r="3" spans="2:8" x14ac:dyDescent="0.25">
      <c r="B3" s="33"/>
      <c r="C3" s="33"/>
      <c r="D3" s="33"/>
      <c r="E3" s="33"/>
      <c r="F3" s="33"/>
      <c r="G3" s="35">
        <v>2017</v>
      </c>
      <c r="H3" s="34">
        <v>2018</v>
      </c>
    </row>
    <row r="4" spans="2:8" ht="15.75" x14ac:dyDescent="0.25">
      <c r="B4" s="63" t="s">
        <v>32</v>
      </c>
      <c r="C4" s="63"/>
      <c r="D4" s="63"/>
      <c r="E4" s="63"/>
      <c r="F4" s="63"/>
      <c r="G4" s="36">
        <v>500</v>
      </c>
      <c r="H4" s="30">
        <v>500</v>
      </c>
    </row>
    <row r="5" spans="2:8" ht="15.75" x14ac:dyDescent="0.25">
      <c r="B5" s="61" t="s">
        <v>34</v>
      </c>
      <c r="C5" s="61"/>
      <c r="D5" s="61"/>
      <c r="E5" s="61"/>
      <c r="F5" s="61"/>
      <c r="G5" s="37">
        <v>48.3</v>
      </c>
      <c r="H5" s="29">
        <v>45.78</v>
      </c>
    </row>
    <row r="6" spans="2:8" ht="15.75" x14ac:dyDescent="0.25">
      <c r="B6" s="61" t="s">
        <v>35</v>
      </c>
      <c r="C6" s="61"/>
      <c r="D6" s="61"/>
      <c r="E6" s="61"/>
      <c r="F6" s="61"/>
      <c r="G6" s="37">
        <f>G4*0.03</f>
        <v>15</v>
      </c>
      <c r="H6" s="29">
        <f>H4*0.03</f>
        <v>15</v>
      </c>
    </row>
    <row r="7" spans="2:8" ht="15.75" x14ac:dyDescent="0.25">
      <c r="B7" s="61" t="s">
        <v>36</v>
      </c>
      <c r="C7" s="61"/>
      <c r="D7" s="61"/>
      <c r="E7" s="61"/>
      <c r="F7" s="61"/>
      <c r="G7" s="38">
        <v>0</v>
      </c>
      <c r="H7" s="26">
        <f>H4*0.5%</f>
        <v>2.5</v>
      </c>
    </row>
    <row r="8" spans="2:8" ht="15.75" x14ac:dyDescent="0.25">
      <c r="B8" s="61" t="s">
        <v>39</v>
      </c>
      <c r="C8" s="61"/>
      <c r="D8" s="61"/>
      <c r="E8" s="61"/>
      <c r="F8" s="61"/>
      <c r="G8" s="39">
        <f>G4*22%</f>
        <v>110</v>
      </c>
      <c r="H8" s="26">
        <f>H4*22%</f>
        <v>110</v>
      </c>
    </row>
    <row r="9" spans="2:8" ht="15.75" x14ac:dyDescent="0.25">
      <c r="B9" s="61" t="s">
        <v>37</v>
      </c>
      <c r="C9" s="61"/>
      <c r="D9" s="61"/>
      <c r="E9" s="61"/>
      <c r="F9" s="61"/>
      <c r="G9" s="39">
        <v>0</v>
      </c>
      <c r="H9" s="26">
        <f>H4*0.5%</f>
        <v>2.5</v>
      </c>
    </row>
    <row r="11" spans="2:8" ht="15.75" x14ac:dyDescent="0.25">
      <c r="B11" s="83" t="s">
        <v>40</v>
      </c>
      <c r="C11" s="83"/>
      <c r="D11" s="83"/>
      <c r="E11" s="83"/>
      <c r="F11" s="83"/>
      <c r="G11" s="41">
        <f>G4-G5-G6-G7</f>
        <v>436.7</v>
      </c>
      <c r="H11" s="42">
        <f>H4-H5-H6-H7</f>
        <v>436.72</v>
      </c>
    </row>
  </sheetData>
  <mergeCells count="7">
    <mergeCell ref="B11:F11"/>
    <mergeCell ref="B4:F4"/>
    <mergeCell ref="B5:F5"/>
    <mergeCell ref="B6:F6"/>
    <mergeCell ref="B7:F7"/>
    <mergeCell ref="B8:F8"/>
    <mergeCell ref="B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Yanvar 2022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2022-01-05T08:26:01Z</dcterms:modified>
</cp:coreProperties>
</file>